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2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'Sheet1'!$A$1:$K$57</definedName>
    <definedName name="_xlnm.Print_Area" localSheetId="2">'Sheet2'!$A$1:$G$63</definedName>
  </definedNames>
  <calcPr fullCalcOnLoad="1"/>
</workbook>
</file>

<file path=xl/sharedStrings.xml><?xml version="1.0" encoding="utf-8"?>
<sst xmlns="http://schemas.openxmlformats.org/spreadsheetml/2006/main" count="189" uniqueCount="130">
  <si>
    <t>QUARTERLY REPORT</t>
  </si>
  <si>
    <t>CONSOLIDATED INCOME STATEMENT</t>
  </si>
  <si>
    <t>1.</t>
  </si>
  <si>
    <t>(a)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</si>
  <si>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</si>
  <si>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</si>
  <si>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</si>
  <si>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</si>
  <si>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</si>
  <si>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</si>
  <si>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</si>
  <si>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</si>
  <si>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</si>
  <si>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</si>
  <si>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2.</t>
  </si>
  <si>
    <t>minority interests and extraordinary items</t>
  </si>
  <si>
    <t>Depreciation and amortisation</t>
  </si>
  <si>
    <t>(d)</t>
  </si>
  <si>
    <t>Exceptional items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</si>
  <si>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</si>
  <si>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</si>
  <si>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</si>
  <si>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</si>
  <si>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</si>
  <si>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</si>
  <si>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</si>
  <si>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</si>
  <si>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</si>
  <si>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</si>
  <si>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</si>
  <si>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</si>
  <si>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</si>
  <si>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</si>
  <si>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</si>
  <si>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</si>
  <si>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</si>
  <si>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</si>
  <si>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</si>
  <si>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</si>
  <si>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</si>
  <si>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</si>
  <si>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</si>
  <si>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</si>
  <si>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</si>
  <si>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</si>
  <si>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</si>
  <si>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</si>
  <si>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Trade Debtors</t>
  </si>
  <si>
    <t>Short Term Investments</t>
  </si>
  <si>
    <t>Short Term Deposits</t>
  </si>
  <si>
    <t>Current Liabilities</t>
  </si>
  <si>
    <t>Trade Creditors</t>
  </si>
  <si>
    <t>Other Creditors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</si>
  <si>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</si>
  <si>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</si>
  <si>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</si>
  <si>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</si>
  <si>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</si>
  <si>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</si>
  <si>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</si>
  <si>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</si>
  <si>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</si>
  <si>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</si>
  <si>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</si>
  <si>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</si>
  <si>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Other Debtors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</si>
  <si>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</si>
  <si>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</si>
  <si>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</si>
  <si>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</si>
  <si>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</si>
  <si>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</si>
  <si>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</si>
  <si>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</si>
  <si>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</si>
  <si>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</si>
  <si>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</si>
  <si>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>Cash and Bank Balances</t>
  </si>
  <si>
    <t xml:space="preserve">Proposed Dividend 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</si>
  <si>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</si>
  <si>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</si>
  <si>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</si>
  <si>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</si>
  <si>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</si>
  <si>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Capital Reserve</t>
  </si>
  <si>
    <t>31 DECEMBER 2000</t>
  </si>
  <si>
    <t>Hire purchase creditors</t>
  </si>
  <si>
    <t>Stocks</t>
  </si>
  <si>
    <t>Page 1 of 8</t>
  </si>
  <si>
    <t>Page 2 of 8</t>
  </si>
  <si>
    <t xml:space="preserve">          Page 3 of 8</t>
  </si>
  <si>
    <t>The figures have not  been audited.</t>
  </si>
  <si>
    <t>(i)   Basic (based on weighted average</t>
  </si>
  <si>
    <t xml:space="preserve">       the previous year quarter and </t>
  </si>
  <si>
    <t xml:space="preserve">       cummulative quarter previous year to date)</t>
  </si>
  <si>
    <t>Quarterly report on consolidated results for the financial quarter ended 30 September 2001.</t>
  </si>
  <si>
    <t>30 September 2001</t>
  </si>
  <si>
    <t>Profit/(loss) before finance cost,</t>
  </si>
  <si>
    <t>exceptional items, income tax,</t>
  </si>
  <si>
    <t>depreciation and amortisation,</t>
  </si>
  <si>
    <t>Finance cost</t>
  </si>
  <si>
    <t>Profit/(loss) before income tax,</t>
  </si>
  <si>
    <t xml:space="preserve">Other income </t>
  </si>
  <si>
    <t>Revenue</t>
  </si>
  <si>
    <t>Share of profits and losses of associated</t>
  </si>
  <si>
    <t>Profit/(loss) before income tax, minority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</si>
  <si>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</si>
  <si>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</si>
  <si>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</si>
  <si>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</si>
  <si>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</si>
  <si>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Earnings per share based on 2(m)</t>
  </si>
  <si>
    <t>Property, plant and equipment</t>
  </si>
  <si>
    <t>Investment property</t>
  </si>
  <si>
    <t>Goodwill on consolidation</t>
  </si>
  <si>
    <t>Intangible assets</t>
  </si>
  <si>
    <t>30 SEPTEMBER 2001</t>
  </si>
  <si>
    <t xml:space="preserve">      (2000 : 456,659,934 ordinary shares for</t>
  </si>
  <si>
    <t xml:space="preserve">       456,003,166 ordinary shares for the</t>
  </si>
  <si>
    <t xml:space="preserve">      (2000 : 459,587,098 ordinary shares for </t>
  </si>
  <si>
    <t xml:space="preserve">       461,589,951 ordinary shares for the</t>
  </si>
  <si>
    <t xml:space="preserve">      number of 521,801,836 ordinary shares</t>
  </si>
  <si>
    <t xml:space="preserve">      478,701,070 ordinary shares for the </t>
  </si>
  <si>
    <t xml:space="preserve">      average number of 521,801,836</t>
  </si>
  <si>
    <t xml:space="preserve">      and 478,701,070 ordinary shares for the</t>
  </si>
  <si>
    <t>(m)</t>
  </si>
  <si>
    <t>Shareholders' funds</t>
  </si>
  <si>
    <t>Reserve on consolidation</t>
  </si>
  <si>
    <t>30 September 2000</t>
  </si>
  <si>
    <t xml:space="preserve"> </t>
  </si>
</sst>
</file>

<file path=xl/styles.xml><?xml version="1.0" encoding="utf-8"?>
<styleSheet xmlns="http://schemas.openxmlformats.org/spreadsheetml/2006/main">
  <numFmts count="1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_)"/>
    <numFmt numFmtId="169" formatCode="&quot;RM&quot;#,##0_);\(&quot;RM&quot;#,##0\)"/>
    <numFmt numFmtId="170" formatCode="&quot;RM&quot;#,##0_);[Red]\(&quot;RM&quot;#,##0\)"/>
    <numFmt numFmtId="171" formatCode="&quot;RM&quot;#,##0.00_);\(&quot;RM&quot;#,##0.00\)"/>
    <numFmt numFmtId="172" formatCode="&quot;RM&quot;#,##0.00_);[Red]\(&quot;RM&quot;#,##0.0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&quot;RM&quot;#,##0;\-&quot;RM&quot;#,##0"/>
    <numFmt numFmtId="176" formatCode="&quot;RM&quot;#,##0;[Red]\-&quot;RM&quot;#,##0"/>
    <numFmt numFmtId="177" formatCode="&quot;RM&quot;#,##0.00;\-&quot;RM&quot;#,##0.00"/>
    <numFmt numFmtId="178" formatCode="&quot;RM&quot;#,##0.00;[Red]\-&quot;RM&quot;#,##0.00"/>
    <numFmt numFmtId="179" formatCode="_-&quot;RM&quot;* #,##0_-;\-&quot;RM&quot;* #,##0_-;_-&quot;RM&quot;* &quot;-&quot;_-;_-@_-"/>
    <numFmt numFmtId="180" formatCode="_-* #,##0_-;\-* #,##0_-;_-* &quot;-&quot;_-;_-@_-"/>
    <numFmt numFmtId="181" formatCode="_-&quot;RM&quot;* #,##0.00_-;\-&quot;RM&quot;* #,##0.00_-;_-&quot;RM&quot;* &quot;-&quot;??_-;_-@_-"/>
    <numFmt numFmtId="182" formatCode="_-* #,##0.00_-;\-* #,##0.00_-;_-* &quot;-&quot;??_-;_-@_-"/>
    <numFmt numFmtId="183" formatCode="mm/dd/yy_)"/>
    <numFmt numFmtId="184" formatCode="hh:mm:ss_)"/>
    <numFmt numFmtId="185" formatCode="0%;[Red]\-0%"/>
    <numFmt numFmtId="186" formatCode="0.0%;[Red]\-0.0%"/>
    <numFmt numFmtId="187" formatCode="0.0%"/>
    <numFmt numFmtId="188" formatCode="dd\-mmm\-yy_)"/>
    <numFmt numFmtId="189" formatCode="hh:mm\ AM/PM_)"/>
    <numFmt numFmtId="190" formatCode="#,##0.0_);\(#,##0.0\)"/>
    <numFmt numFmtId="191" formatCode="0_);\(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;[Red]\(#,##0\)"/>
    <numFmt numFmtId="205" formatCode="_-* #,##0.0_-;\-* #,##0.0_-;_-* &quot;-&quot;??_-;_-@_-"/>
    <numFmt numFmtId="206" formatCode="_-* #,##0_-;\-* #,##0_-;_-* &quot;-&quot;??_-;_-@_-"/>
    <numFmt numFmtId="207" formatCode="_-* #,##0_-;* \(#,##0\)_-;_-* &quot;-&quot;??_-;_-@_-"/>
    <numFmt numFmtId="208" formatCode="#,##0;\(#,##0\)"/>
    <numFmt numFmtId="209" formatCode="_-* #,##0.000_-;\-* #,##0.000_-;_-* &quot;-&quot;??_-;_-@_-"/>
    <numFmt numFmtId="210" formatCode="_-* #,##0.0000_-;\-* #,##0.0000_-;_-* &quot;-&quot;??_-;_-@_-"/>
    <numFmt numFmtId="211" formatCode="#,##0_);[Red]\(#,##0\);\-\ \ "/>
    <numFmt numFmtId="212" formatCode="0_);[Red]\(0\)"/>
    <numFmt numFmtId="213" formatCode="#,##0.00_);[Red]\-#,##0.00"/>
    <numFmt numFmtId="214" formatCode="#,##0_);[Red]\(#,##0\);;\-\ \ "/>
    <numFmt numFmtId="215" formatCode="#,##0_);[Red]\(#,##0\);\-\ \ \ "/>
    <numFmt numFmtId="216" formatCode="0.00_);[Red]\(0.00\)"/>
    <numFmt numFmtId="217" formatCode="#,##0.00_);[Red]\(#,##0.00\);\-\ \ "/>
    <numFmt numFmtId="218" formatCode="0.00%_);[Red]\(0.00%\)"/>
    <numFmt numFmtId="219" formatCode="#,##0.0000_);[Red]\(#,##0.0000\)"/>
    <numFmt numFmtId="220" formatCode="#,##0.000_);[Red]\(#,##0.000\)"/>
    <numFmt numFmtId="221" formatCode="#,##0.0_);[Red]\(#,##0.0\)"/>
    <numFmt numFmtId="222" formatCode="m/d"/>
    <numFmt numFmtId="223" formatCode="mm/dd/yy"/>
    <numFmt numFmtId="224" formatCode="#,##0.0;\(#,##0.0\)"/>
    <numFmt numFmtId="225" formatCode="0.0\p;\(0.0\)\p"/>
    <numFmt numFmtId="226" formatCode="0.0%;\(0.0\)%"/>
    <numFmt numFmtId="227" formatCode="General_)"/>
    <numFmt numFmtId="228" formatCode="\ ?/1000"/>
    <numFmt numFmtId="229" formatCode="#,##0.000_);\(#,##0.000\)"/>
    <numFmt numFmtId="230" formatCode="0.000_)"/>
    <numFmt numFmtId="231" formatCode="0_)"/>
    <numFmt numFmtId="232" formatCode="0.0000_)"/>
    <numFmt numFmtId="233" formatCode="0.0_)"/>
    <numFmt numFmtId="234" formatCode="0.000"/>
    <numFmt numFmtId="235" formatCode="#,##0.000"/>
    <numFmt numFmtId="236" formatCode="_(* #,##0.0000_);_(* \(#,##0.0000\);_(* &quot;-&quot;??_);_(@_)"/>
    <numFmt numFmtId="237" formatCode="0.000%"/>
    <numFmt numFmtId="238" formatCode="0.0000%"/>
    <numFmt numFmtId="239" formatCode="0.00000%"/>
    <numFmt numFmtId="240" formatCode="0.000000%"/>
    <numFmt numFmtId="241" formatCode="0.0000000%"/>
    <numFmt numFmtId="242" formatCode="0.00000000%"/>
    <numFmt numFmtId="243" formatCode="0.000000000%"/>
    <numFmt numFmtId="244" formatCode="_(* #,##0.00000_);_(* \(#,##0.00000\);_(* &quot;-&quot;??_);_(@_)"/>
    <numFmt numFmtId="245" formatCode="_(* #,##0.000000_);_(* \(#,##0.000000\);_(* &quot;-&quot;??_);_(@_)"/>
    <numFmt numFmtId="246" formatCode="0%\);[Red]\(0%\)"/>
    <numFmt numFmtId="247" formatCode="0%\);[Red]\(0%"/>
    <numFmt numFmtId="248" formatCode="0%_);[Red]\(0%\)"/>
    <numFmt numFmtId="249" formatCode="mmm\.\ d\ \'yy\ \a\t\ h:mm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&quot;$&quot;#,##0.0_);[Red]\(&quot;$&quot;#,##0.0\)"/>
    <numFmt numFmtId="253" formatCode="000000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0.0000"/>
    <numFmt numFmtId="259" formatCode="0.000000"/>
    <numFmt numFmtId="260" formatCode="0.00000"/>
    <numFmt numFmtId="261" formatCode="0.0000000"/>
    <numFmt numFmtId="262" formatCode="0.00000000"/>
    <numFmt numFmtId="263" formatCode="#,##0&quot;£&quot;_);\(#,##0&quot;£&quot;\)"/>
    <numFmt numFmtId="264" formatCode="#,##0&quot;£&quot;_);[Red]\(#,##0&quot;£&quot;\)"/>
    <numFmt numFmtId="265" formatCode="#,##0.00&quot;£&quot;_);\(#,##0.00&quot;£&quot;\)"/>
    <numFmt numFmtId="266" formatCode="#,##0.00&quot;£&quot;_);[Red]\(#,##0.00&quot;£&quot;\)"/>
    <numFmt numFmtId="267" formatCode="_ * #,##0_)&quot;£&quot;_ ;_ * \(#,##0\)&quot;£&quot;_ ;_ * &quot;-&quot;_)&quot;£&quot;_ ;_ @_ "/>
    <numFmt numFmtId="268" formatCode="_ * #,##0_)_£_ ;_ * \(#,##0\)_£_ ;_ * &quot;-&quot;_)_£_ ;_ @_ "/>
    <numFmt numFmtId="269" formatCode="_ * #,##0.00_)&quot;£&quot;_ ;_ * \(#,##0.00\)&quot;£&quot;_ ;_ * &quot;-&quot;??_)&quot;£&quot;_ ;_ @_ "/>
    <numFmt numFmtId="270" formatCode="_ * #,##0.00_)_£_ ;_ * \(#,##0.00\)_£_ ;_ * &quot;-&quot;??_)_£_ ;_ @_ "/>
    <numFmt numFmtId="271" formatCode="#,##0\ &quot;F&quot;;\-#,##0\ &quot;F&quot;"/>
    <numFmt numFmtId="272" formatCode="#,##0\ &quot;F&quot;;[Red]\-#,##0\ &quot;F&quot;"/>
    <numFmt numFmtId="273" formatCode="#,##0.00\ &quot;F&quot;;\-#,##0.00\ &quot;F&quot;"/>
    <numFmt numFmtId="274" formatCode="#,##0.00\ &quot;F&quot;;[Red]\-#,##0.00\ &quot;F&quot;"/>
    <numFmt numFmtId="275" formatCode="_-* #,##0\ &quot;F&quot;_-;\-* #,##0\ &quot;F&quot;_-;_-* &quot;-&quot;\ &quot;F&quot;_-;_-@_-"/>
    <numFmt numFmtId="276" formatCode="_-* #,##0\ _F_-;\-* #,##0\ _F_-;_-* &quot;-&quot;\ _F_-;_-@_-"/>
    <numFmt numFmtId="277" formatCode="_-* #,##0.00\ &quot;F&quot;_-;\-* #,##0.00\ &quot;F&quot;_-;_-* &quot;-&quot;??\ &quot;F&quot;_-;_-@_-"/>
    <numFmt numFmtId="278" formatCode="_-* #,##0.00\ _F_-;\-* #,##0.00\ _F_-;_-* &quot;-&quot;??\ _F_-;_-@_-"/>
    <numFmt numFmtId="279" formatCode="d/m/yy"/>
    <numFmt numFmtId="280" formatCode="d/m/yy\ h:mm"/>
    <numFmt numFmtId="281" formatCode="#,##0&quot; F&quot;_);\(#,##0&quot; F&quot;\)"/>
    <numFmt numFmtId="282" formatCode="#,##0&quot; F&quot;_);[Red]\(#,##0&quot; F&quot;\)"/>
    <numFmt numFmtId="283" formatCode="#,##0.00&quot; F&quot;_);\(#,##0.00&quot; F&quot;\)"/>
    <numFmt numFmtId="284" formatCode="#,##0.00&quot; F&quot;_);[Red]\(#,##0.00&quot; F&quot;\)"/>
    <numFmt numFmtId="285" formatCode="#,##0&quot; $&quot;;\-#,##0&quot; $&quot;"/>
    <numFmt numFmtId="286" formatCode="#,##0&quot; $&quot;;[Red]\-#,##0&quot; $&quot;"/>
    <numFmt numFmtId="287" formatCode="#,##0.00&quot; $&quot;;\-#,##0.00&quot; $&quot;"/>
    <numFmt numFmtId="288" formatCode="#,##0.00&quot; $&quot;;[Red]\-#,##0.00&quot; $&quot;"/>
    <numFmt numFmtId="289" formatCode="d\.m\.yy"/>
    <numFmt numFmtId="290" formatCode="d\.mmm\.yy"/>
    <numFmt numFmtId="291" formatCode="d\.mmm"/>
    <numFmt numFmtId="292" formatCode="mmm\.yy"/>
    <numFmt numFmtId="293" formatCode="d\.m\.yy\ h:mm"/>
    <numFmt numFmtId="294" formatCode="0&quot;  &quot;"/>
    <numFmt numFmtId="295" formatCode="0.00&quot;  &quot;"/>
    <numFmt numFmtId="296" formatCode="0.0&quot;  &quot;"/>
    <numFmt numFmtId="297" formatCode="0.000&quot;  &quot;"/>
    <numFmt numFmtId="298" formatCode="0.0000&quot;  &quot;"/>
    <numFmt numFmtId="299" formatCode="0.00000&quot;  &quot;"/>
    <numFmt numFmtId="300" formatCode="#,##0.00;\(#,##0.00\)"/>
    <numFmt numFmtId="301" formatCode="#,##0.0"/>
    <numFmt numFmtId="302" formatCode="#,##0\)"/>
    <numFmt numFmtId="303" formatCode="#,##0.0;[Red]\-#,##0.0"/>
    <numFmt numFmtId="304" formatCode="#,##0.0000"/>
    <numFmt numFmtId="305" formatCode="#,##0.0;\-#,##0.0"/>
    <numFmt numFmtId="306" formatCode="0\);"/>
    <numFmt numFmtId="307" formatCode="###0;[Red]\-###0"/>
    <numFmt numFmtId="308" formatCode="###0_);[Red]\(###0\)"/>
    <numFmt numFmtId="309" formatCode="##,##0.000_);\(#,##0.000\)"/>
    <numFmt numFmtId="310" formatCode="#,##0.000;\-#,##0.000"/>
    <numFmt numFmtId="311" formatCode="##,##0.0_);\(#,##0.0\)"/>
    <numFmt numFmtId="312" formatCode="#,##0.000;[Red]\-#,##0.000"/>
    <numFmt numFmtId="313" formatCode="#,##0_);[Red]\(#,##0\);\-"/>
    <numFmt numFmtId="314" formatCode="[Red]##,#0_;\(#,##0\);\-\ \ "/>
    <numFmt numFmtId="315" formatCode="#,##0;[Red]\(#,##0\);\-"/>
    <numFmt numFmtId="316" formatCode="0.00%;[Red]\-0.00%"/>
    <numFmt numFmtId="317" formatCode="0.000%;[Red]\-0.000%"/>
    <numFmt numFmtId="318" formatCode="0.0_);\(0.0\)"/>
    <numFmt numFmtId="319" formatCode="_(* #,##0.0_);_(* \(#,##0.0\);_(* &quot;-&quot;?_);_(@_)"/>
    <numFmt numFmtId="320" formatCode="0.00_);\(0.00\)"/>
  </numFmts>
  <fonts count="22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27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7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78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275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5" fontId="14" fillId="0" borderId="0" applyFont="0" applyFill="0" applyBorder="0" applyAlignment="0" applyProtection="0"/>
    <xf numFmtId="4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02" fontId="15" fillId="0" borderId="0" applyFont="0" applyFill="0" applyBorder="0" applyAlignment="0" applyProtection="0"/>
    <xf numFmtId="196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2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77" fontId="14" fillId="0" borderId="0" applyFont="0" applyFill="0" applyBorder="0" applyAlignment="0" applyProtection="0"/>
    <xf numFmtId="288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203" fontId="15" fillId="0" borderId="0" applyFont="0" applyFill="0" applyBorder="0" applyAlignment="0" applyProtection="0"/>
    <xf numFmtId="19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7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168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0" fillId="0" borderId="1">
      <alignment/>
      <protection/>
    </xf>
    <xf numFmtId="0" fontId="13" fillId="0" borderId="0">
      <alignment wrapText="1"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68" fontId="1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227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90" fontId="2" fillId="0" borderId="0" xfId="0" applyNumberFormat="1" applyFont="1" applyAlignment="1">
      <alignment/>
    </xf>
    <xf numFmtId="301" fontId="2" fillId="0" borderId="0" xfId="0" applyNumberFormat="1" applyFont="1" applyAlignment="1">
      <alignment/>
    </xf>
    <xf numFmtId="318" fontId="2" fillId="0" borderId="0" xfId="0" applyNumberFormat="1" applyFont="1" applyAlignment="1">
      <alignment/>
    </xf>
    <xf numFmtId="319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191" fontId="2" fillId="0" borderId="1" xfId="0" applyNumberFormat="1" applyFont="1" applyBorder="1" applyAlignment="1">
      <alignment/>
    </xf>
    <xf numFmtId="318" fontId="2" fillId="0" borderId="0" xfId="15" applyNumberFormat="1" applyFont="1" applyAlignment="1">
      <alignment/>
    </xf>
    <xf numFmtId="31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165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9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PLDT" xfId="24"/>
    <cellStyle name="Comma [0]_PLDT_1" xfId="25"/>
    <cellStyle name="Comma [0]_PLDT_1_PLDT" xfId="26"/>
    <cellStyle name="Comma [0]_Sheet11" xfId="27"/>
    <cellStyle name="Comma [0]_Sheet11_PLDT" xfId="28"/>
    <cellStyle name="Comma_laroux" xfId="29"/>
    <cellStyle name="Comma_laroux_1" xfId="30"/>
    <cellStyle name="Comma_laroux_2" xfId="31"/>
    <cellStyle name="Comma_MATERAL2" xfId="32"/>
    <cellStyle name="Comma_mud plant bolted" xfId="33"/>
    <cellStyle name="Comma_PLDT" xfId="34"/>
    <cellStyle name="Comma_PLDT_PLDT" xfId="35"/>
    <cellStyle name="Comma_Sheet11" xfId="36"/>
    <cellStyle name="Comma_Sheet11_PLDT" xfId="37"/>
    <cellStyle name="Currency" xfId="38"/>
    <cellStyle name="Currency [0]" xfId="39"/>
    <cellStyle name="Currency [0]_laroux" xfId="40"/>
    <cellStyle name="Currency [0]_laroux_1" xfId="41"/>
    <cellStyle name="Currency [0]_laroux_2" xfId="42"/>
    <cellStyle name="Currency [0]_laroux_MATERAL2" xfId="43"/>
    <cellStyle name="Currency [0]_laroux_mud plant bolted" xfId="44"/>
    <cellStyle name="Currency [0]_MATERAL2" xfId="45"/>
    <cellStyle name="Currency [0]_mud plant bolted" xfId="46"/>
    <cellStyle name="Currency [0]_PLDT" xfId="47"/>
    <cellStyle name="Currency [0]_PLDT_1" xfId="48"/>
    <cellStyle name="Currency [0]_PLDT_2" xfId="49"/>
    <cellStyle name="Currency [0]_pldt_3" xfId="50"/>
    <cellStyle name="Currency [0]_Sheet11" xfId="51"/>
    <cellStyle name="Currency_laroux" xfId="52"/>
    <cellStyle name="Currency_laroux_1" xfId="53"/>
    <cellStyle name="Currency_laroux_2" xfId="54"/>
    <cellStyle name="Currency_MATERAL2" xfId="55"/>
    <cellStyle name="Currency_mud plant bolted" xfId="56"/>
    <cellStyle name="Currency_PLDT" xfId="57"/>
    <cellStyle name="Currency_PLDT_1" xfId="58"/>
    <cellStyle name="Currency_PLDT_2" xfId="59"/>
    <cellStyle name="Currency_pldt_3" xfId="60"/>
    <cellStyle name="Currency_Sheet11" xfId="61"/>
    <cellStyle name="Normal - Style1" xfId="62"/>
    <cellStyle name="Normal_Co-wide Monthly" xfId="63"/>
    <cellStyle name="Normal_Inputs" xfId="64"/>
    <cellStyle name="Normal_laroux" xfId="65"/>
    <cellStyle name="Normal_laroux_1" xfId="66"/>
    <cellStyle name="Normal_laroux_2" xfId="67"/>
    <cellStyle name="Normal_laroux_3" xfId="68"/>
    <cellStyle name="Normal_laroux_4" xfId="69"/>
    <cellStyle name="Normal_laroux_5" xfId="70"/>
    <cellStyle name="Normal_laroux_6" xfId="71"/>
    <cellStyle name="Normal_laroux_7" xfId="72"/>
    <cellStyle name="Normal_laroux_8" xfId="73"/>
    <cellStyle name="Normal_MATERAL2" xfId="74"/>
    <cellStyle name="Normal_mud plant bolted" xfId="75"/>
    <cellStyle name="Normal_PLDT" xfId="76"/>
    <cellStyle name="Normal_PLDT_1" xfId="77"/>
    <cellStyle name="Normal_PLDT_2" xfId="78"/>
    <cellStyle name="Normal_pldt_3" xfId="79"/>
    <cellStyle name="Normal_pldt_4" xfId="80"/>
    <cellStyle name="Normal_Sheet11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30"/>
  <sheetViews>
    <sheetView zoomScale="85" zoomScaleNormal="85" workbookViewId="0" topLeftCell="D89">
      <selection activeCell="L109" sqref="L109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1" t="s">
        <v>0</v>
      </c>
    </row>
    <row r="9" ht="15">
      <c r="A9" s="9"/>
    </row>
    <row r="10" ht="18.75">
      <c r="A10" s="32" t="s">
        <v>95</v>
      </c>
    </row>
    <row r="11" ht="18.75">
      <c r="A11" s="32" t="s">
        <v>91</v>
      </c>
    </row>
    <row r="14" ht="18.75">
      <c r="A14" s="51" t="s">
        <v>1</v>
      </c>
    </row>
    <row r="16" spans="4:8" ht="12.75">
      <c r="D16" s="1" t="s">
        <v>28</v>
      </c>
      <c r="H16" s="1" t="s">
        <v>29</v>
      </c>
    </row>
    <row r="17" spans="4:10" ht="12.75">
      <c r="D17" s="2" t="s">
        <v>9</v>
      </c>
      <c r="E17" s="2"/>
      <c r="F17" s="2" t="s">
        <v>10</v>
      </c>
      <c r="H17" s="2" t="s">
        <v>9</v>
      </c>
      <c r="J17" s="2" t="s">
        <v>10</v>
      </c>
    </row>
    <row r="18" spans="4:10" ht="12.75">
      <c r="D18" s="2" t="s">
        <v>8</v>
      </c>
      <c r="E18" s="2"/>
      <c r="F18" s="2" t="s">
        <v>11</v>
      </c>
      <c r="H18" s="2" t="s">
        <v>8</v>
      </c>
      <c r="J18" s="2" t="s">
        <v>11</v>
      </c>
    </row>
    <row r="19" spans="4:10" ht="12.75">
      <c r="D19" s="2" t="s">
        <v>7</v>
      </c>
      <c r="E19" s="2"/>
      <c r="F19" s="2" t="s">
        <v>7</v>
      </c>
      <c r="H19" s="2" t="s">
        <v>12</v>
      </c>
      <c r="J19" s="2" t="s">
        <v>13</v>
      </c>
    </row>
    <row r="20" spans="4:10" ht="12.75">
      <c r="D20" s="3" t="s">
        <v>96</v>
      </c>
      <c r="E20" s="3"/>
      <c r="F20" s="3" t="s">
        <v>128</v>
      </c>
      <c r="H20" s="3" t="s">
        <v>96</v>
      </c>
      <c r="I20" s="3"/>
      <c r="J20" s="3" t="s">
        <v>128</v>
      </c>
    </row>
    <row r="21" spans="4:10" ht="12.75">
      <c r="D21" s="2" t="s">
        <v>6</v>
      </c>
      <c r="E21" s="2"/>
      <c r="F21" s="2" t="s">
        <v>6</v>
      </c>
      <c r="H21" s="2" t="s">
        <v>6</v>
      </c>
      <c r="J21" s="2" t="s">
        <v>6</v>
      </c>
    </row>
    <row r="22" spans="1:10" ht="24.75" customHeight="1">
      <c r="A22" s="37" t="s">
        <v>2</v>
      </c>
      <c r="B22" s="6" t="s">
        <v>3</v>
      </c>
      <c r="C22" s="6" t="s">
        <v>103</v>
      </c>
      <c r="D22" s="5">
        <v>29324</v>
      </c>
      <c r="F22" s="5">
        <v>11121</v>
      </c>
      <c r="G22" s="6"/>
      <c r="H22" s="5">
        <v>45111</v>
      </c>
      <c r="I22" s="6"/>
      <c r="J22" s="5">
        <v>110868</v>
      </c>
    </row>
    <row r="23" spans="1:10" ht="27" customHeight="1">
      <c r="A23" s="6"/>
      <c r="B23" s="6" t="s">
        <v>4</v>
      </c>
      <c r="C23" s="6" t="s">
        <v>5</v>
      </c>
      <c r="D23" s="8">
        <v>198</v>
      </c>
      <c r="F23" s="8">
        <v>-467</v>
      </c>
      <c r="G23" s="6"/>
      <c r="H23" s="8">
        <v>274</v>
      </c>
      <c r="I23" s="6"/>
      <c r="J23" s="8">
        <v>9388</v>
      </c>
    </row>
    <row r="24" spans="1:10" ht="27" customHeight="1">
      <c r="A24" s="6"/>
      <c r="B24" s="6" t="s">
        <v>71</v>
      </c>
      <c r="C24" s="6" t="s">
        <v>102</v>
      </c>
      <c r="D24" s="16">
        <v>13216</v>
      </c>
      <c r="F24" s="16">
        <v>2129</v>
      </c>
      <c r="G24" s="6"/>
      <c r="H24" s="16">
        <v>23956</v>
      </c>
      <c r="I24" s="6"/>
      <c r="J24" s="16">
        <v>14551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7" t="s">
        <v>14</v>
      </c>
      <c r="B26" s="37" t="s">
        <v>3</v>
      </c>
      <c r="C26" s="6" t="s">
        <v>97</v>
      </c>
      <c r="D26" s="19">
        <f>5583-682-991</f>
        <v>3910</v>
      </c>
      <c r="F26" s="19">
        <v>3506</v>
      </c>
      <c r="G26" s="6"/>
      <c r="H26" s="19">
        <f>-2482-682-991</f>
        <v>-4155</v>
      </c>
      <c r="I26" s="6"/>
      <c r="J26" s="19">
        <v>82635</v>
      </c>
    </row>
    <row r="27" spans="1:10" ht="15.75" customHeight="1">
      <c r="A27" s="6"/>
      <c r="B27" s="6"/>
      <c r="C27" s="6" t="s">
        <v>99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98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15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7" t="s">
        <v>4</v>
      </c>
      <c r="C31" s="6" t="s">
        <v>100</v>
      </c>
      <c r="D31" s="21">
        <v>0</v>
      </c>
      <c r="F31" s="21">
        <v>0</v>
      </c>
      <c r="G31" s="6"/>
      <c r="H31" s="21">
        <v>0</v>
      </c>
      <c r="I31" s="6"/>
      <c r="J31" s="21">
        <v>-76</v>
      </c>
    </row>
    <row r="32" spans="1:10" ht="18.75" customHeight="1">
      <c r="A32" s="6"/>
      <c r="B32" s="37" t="s">
        <v>71</v>
      </c>
      <c r="C32" s="6" t="s">
        <v>16</v>
      </c>
      <c r="D32" s="21">
        <f>-4800-826</f>
        <v>-5626</v>
      </c>
      <c r="F32" s="21">
        <v>-2270</v>
      </c>
      <c r="G32" s="6"/>
      <c r="H32" s="21">
        <f>-8967-826</f>
        <v>-9793</v>
      </c>
      <c r="I32" s="6"/>
      <c r="J32" s="21">
        <v>-5368</v>
      </c>
    </row>
    <row r="33" spans="1:10" ht="18.75" customHeight="1">
      <c r="A33" s="6"/>
      <c r="B33" s="37" t="s">
        <v>17</v>
      </c>
      <c r="C33" s="6" t="s">
        <v>18</v>
      </c>
      <c r="D33" s="21">
        <v>0</v>
      </c>
      <c r="F33" s="52" t="s">
        <v>19</v>
      </c>
      <c r="G33" s="6"/>
      <c r="H33" s="21">
        <v>0</v>
      </c>
      <c r="I33" s="6"/>
      <c r="J33" s="24">
        <v>0</v>
      </c>
    </row>
    <row r="34" spans="1:10" ht="15.75">
      <c r="A34" s="6"/>
      <c r="B34" s="6"/>
      <c r="C34" s="6"/>
      <c r="D34" s="28"/>
      <c r="F34" s="23"/>
      <c r="G34" s="6"/>
      <c r="H34" s="28"/>
      <c r="I34" s="6"/>
      <c r="J34" s="23"/>
    </row>
    <row r="35" spans="1:10" ht="15.75">
      <c r="A35" s="6"/>
      <c r="B35" s="37" t="s">
        <v>20</v>
      </c>
      <c r="C35" s="6" t="s">
        <v>101</v>
      </c>
      <c r="D35" s="8">
        <f>SUM(D26:D34)</f>
        <v>-1716</v>
      </c>
      <c r="F35" s="8">
        <f>SUM(F26:F34)</f>
        <v>1236</v>
      </c>
      <c r="G35" s="6"/>
      <c r="H35" s="8">
        <f>SUM(H26:H34)</f>
        <v>-13948</v>
      </c>
      <c r="I35" s="6"/>
      <c r="J35" s="25">
        <f>SUM(J26:J34)</f>
        <v>77191</v>
      </c>
    </row>
    <row r="36" spans="1:10" ht="15.75" customHeight="1">
      <c r="A36" s="6"/>
      <c r="B36" s="6"/>
      <c r="C36" s="6" t="s">
        <v>15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/>
      <c r="D37" s="6"/>
      <c r="F37" s="6"/>
      <c r="G37" s="6"/>
      <c r="H37" s="8"/>
      <c r="I37" s="6"/>
      <c r="J37" s="6"/>
    </row>
    <row r="38" spans="1:10" ht="15.75">
      <c r="A38" s="6"/>
      <c r="B38" s="6"/>
      <c r="C38" s="6"/>
      <c r="D38" s="6"/>
      <c r="F38" s="6"/>
      <c r="G38" s="6"/>
      <c r="H38" s="8"/>
      <c r="I38" s="6"/>
      <c r="J38" s="6"/>
    </row>
    <row r="39" spans="1:10" ht="15.75">
      <c r="A39" s="6"/>
      <c r="B39" s="37" t="s">
        <v>21</v>
      </c>
      <c r="C39" s="6" t="s">
        <v>104</v>
      </c>
      <c r="D39" s="61">
        <v>0</v>
      </c>
      <c r="F39" s="27">
        <v>0</v>
      </c>
      <c r="G39" s="6"/>
      <c r="H39" s="8">
        <v>27</v>
      </c>
      <c r="I39" s="6"/>
      <c r="J39" s="27">
        <v>0</v>
      </c>
    </row>
    <row r="40" spans="1:10" ht="15" customHeight="1">
      <c r="A40" s="6"/>
      <c r="B40" s="6"/>
      <c r="C40" s="6" t="s">
        <v>22</v>
      </c>
      <c r="D40" s="6"/>
      <c r="F40" s="6"/>
      <c r="G40" s="6"/>
      <c r="H40" s="8"/>
      <c r="I40" s="6"/>
      <c r="J40" s="6"/>
    </row>
    <row r="41" spans="1:10" ht="15.75">
      <c r="A41" s="6"/>
      <c r="B41" s="6"/>
      <c r="C41" s="6"/>
      <c r="D41" s="7"/>
      <c r="F41" s="7"/>
      <c r="G41" s="6"/>
      <c r="H41" s="5"/>
      <c r="I41" s="6"/>
      <c r="J41" s="7"/>
    </row>
    <row r="42" spans="1:10" ht="18.75" customHeight="1">
      <c r="A42" s="6"/>
      <c r="B42" s="37" t="s">
        <v>23</v>
      </c>
      <c r="C42" s="6" t="s">
        <v>105</v>
      </c>
      <c r="D42" s="25">
        <f>SUM(D35:D41)</f>
        <v>-1716</v>
      </c>
      <c r="F42" s="8">
        <f>SUM(F35:F41)</f>
        <v>1236</v>
      </c>
      <c r="G42" s="6"/>
      <c r="H42" s="8">
        <f>SUM(H35:H41)</f>
        <v>-13921</v>
      </c>
      <c r="I42" s="6"/>
      <c r="J42" s="8">
        <f>SUM(J35:J41)</f>
        <v>77191</v>
      </c>
    </row>
    <row r="43" spans="1:10" ht="15" customHeight="1">
      <c r="A43" s="6"/>
      <c r="B43" s="6"/>
      <c r="C43" s="6" t="s">
        <v>76</v>
      </c>
      <c r="D43" s="6"/>
      <c r="F43" s="6"/>
      <c r="G43" s="6"/>
      <c r="H43" s="8"/>
      <c r="I43" s="6"/>
      <c r="J43" s="6"/>
    </row>
    <row r="44" spans="1:10" ht="15.75">
      <c r="A44" s="6"/>
      <c r="B44" s="6"/>
      <c r="C44" s="6"/>
      <c r="D44" s="8"/>
      <c r="F44" s="6"/>
      <c r="G44" s="6"/>
      <c r="H44" s="8"/>
      <c r="I44" s="6"/>
      <c r="J44" s="6"/>
    </row>
    <row r="54" spans="1:8" ht="12" customHeight="1">
      <c r="A54" s="6"/>
      <c r="B54" s="6"/>
      <c r="C54" s="6"/>
      <c r="H54" s="8"/>
    </row>
    <row r="55" spans="1:8" ht="12" customHeight="1">
      <c r="A55" s="34"/>
      <c r="B55" s="34"/>
      <c r="C55" s="34"/>
      <c r="H55" s="8"/>
    </row>
    <row r="56" spans="1:8" ht="12" customHeight="1">
      <c r="A56" s="34"/>
      <c r="B56" s="34"/>
      <c r="C56" s="34"/>
      <c r="H56" s="8"/>
    </row>
    <row r="57" spans="1:11" ht="12.75" customHeight="1">
      <c r="A57" s="67" t="s">
        <v>88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8" ht="15">
      <c r="A58" s="34"/>
      <c r="B58" s="34"/>
      <c r="C58" s="34"/>
      <c r="D58" s="1" t="s">
        <v>28</v>
      </c>
      <c r="H58" s="1" t="s">
        <v>29</v>
      </c>
    </row>
    <row r="59" spans="1:10" ht="15">
      <c r="A59" s="34"/>
      <c r="B59" s="34"/>
      <c r="C59" s="34"/>
      <c r="D59" s="2" t="s">
        <v>9</v>
      </c>
      <c r="E59" s="2"/>
      <c r="F59" s="2" t="s">
        <v>10</v>
      </c>
      <c r="H59" s="2" t="s">
        <v>9</v>
      </c>
      <c r="J59" s="2" t="s">
        <v>10</v>
      </c>
    </row>
    <row r="60" spans="1:10" ht="15">
      <c r="A60" s="34"/>
      <c r="B60" s="34"/>
      <c r="C60" s="34"/>
      <c r="D60" s="2" t="s">
        <v>8</v>
      </c>
      <c r="E60" s="2"/>
      <c r="F60" s="2" t="s">
        <v>11</v>
      </c>
      <c r="H60" s="2" t="s">
        <v>8</v>
      </c>
      <c r="J60" s="2" t="s">
        <v>11</v>
      </c>
    </row>
    <row r="61" spans="1:10" ht="15">
      <c r="A61" s="34"/>
      <c r="B61" s="34"/>
      <c r="C61" s="34"/>
      <c r="D61" s="2" t="s">
        <v>7</v>
      </c>
      <c r="E61" s="2"/>
      <c r="F61" s="2" t="s">
        <v>7</v>
      </c>
      <c r="H61" s="2" t="s">
        <v>12</v>
      </c>
      <c r="J61" s="2" t="s">
        <v>13</v>
      </c>
    </row>
    <row r="62" spans="1:10" ht="15">
      <c r="A62" s="34"/>
      <c r="B62" s="34"/>
      <c r="C62" s="34"/>
      <c r="D62" s="3" t="s">
        <v>96</v>
      </c>
      <c r="E62" s="3"/>
      <c r="F62" s="3" t="s">
        <v>128</v>
      </c>
      <c r="H62" s="3" t="s">
        <v>96</v>
      </c>
      <c r="I62" s="3"/>
      <c r="J62" s="3" t="s">
        <v>128</v>
      </c>
    </row>
    <row r="63" spans="1:10" ht="15">
      <c r="A63" s="34"/>
      <c r="B63" s="34"/>
      <c r="C63" s="34"/>
      <c r="D63" s="2" t="s">
        <v>6</v>
      </c>
      <c r="E63" s="2"/>
      <c r="F63" s="2" t="s">
        <v>6</v>
      </c>
      <c r="H63" s="2" t="s">
        <v>6</v>
      </c>
      <c r="J63" s="2" t="s">
        <v>6</v>
      </c>
    </row>
    <row r="64" spans="1:10" ht="15.75">
      <c r="A64" s="6"/>
      <c r="B64" s="6"/>
      <c r="C64" s="6"/>
      <c r="D64" s="38"/>
      <c r="E64" s="29"/>
      <c r="F64" s="30"/>
      <c r="G64" s="30"/>
      <c r="H64" s="38"/>
      <c r="I64" s="30"/>
      <c r="J64" s="30"/>
    </row>
    <row r="65" spans="1:10" ht="15.75">
      <c r="A65" s="6"/>
      <c r="B65" s="37" t="s">
        <v>24</v>
      </c>
      <c r="C65" s="6" t="s">
        <v>106</v>
      </c>
      <c r="D65" s="8">
        <v>1122</v>
      </c>
      <c r="F65" s="8">
        <v>-1702</v>
      </c>
      <c r="G65" s="6"/>
      <c r="H65" s="8">
        <v>-3504</v>
      </c>
      <c r="I65" s="6"/>
      <c r="J65" s="8">
        <v>-24994</v>
      </c>
    </row>
    <row r="66" spans="1:10" ht="15.75">
      <c r="A66" s="6"/>
      <c r="B66" s="6"/>
      <c r="C66" s="6"/>
      <c r="D66" s="38"/>
      <c r="E66" s="29"/>
      <c r="F66" s="30"/>
      <c r="G66" s="30"/>
      <c r="H66" s="38"/>
      <c r="I66" s="30"/>
      <c r="J66" s="30"/>
    </row>
    <row r="67" spans="1:10" ht="18.75" customHeight="1">
      <c r="A67" s="6"/>
      <c r="B67" s="37" t="s">
        <v>25</v>
      </c>
      <c r="C67" s="37" t="s">
        <v>107</v>
      </c>
      <c r="D67" s="8">
        <f>SUM(D42+D65)</f>
        <v>-594</v>
      </c>
      <c r="F67" s="8">
        <f>SUM(F42+F65)</f>
        <v>-466</v>
      </c>
      <c r="G67" s="6"/>
      <c r="H67" s="8">
        <f>SUM(H42+H65)</f>
        <v>-17425</v>
      </c>
      <c r="I67" s="6"/>
      <c r="J67" s="8">
        <f>SUM(J42+J65)</f>
        <v>52197</v>
      </c>
    </row>
    <row r="68" spans="1:10" ht="15.75" customHeight="1">
      <c r="A68" s="6"/>
      <c r="B68" s="6"/>
      <c r="C68" s="6" t="s">
        <v>26</v>
      </c>
      <c r="D68" s="8"/>
      <c r="F68" s="6"/>
      <c r="G68" s="6"/>
      <c r="H68" s="8"/>
      <c r="I68" s="6"/>
      <c r="J68" s="6"/>
    </row>
    <row r="69" spans="1:10" ht="18.75" customHeight="1">
      <c r="A69" s="6"/>
      <c r="B69" s="6"/>
      <c r="C69" s="37" t="s">
        <v>72</v>
      </c>
      <c r="D69" s="8">
        <v>26</v>
      </c>
      <c r="F69" s="8">
        <v>20</v>
      </c>
      <c r="G69" s="6"/>
      <c r="H69" s="8">
        <v>98</v>
      </c>
      <c r="I69" s="6"/>
      <c r="J69" s="8">
        <v>29</v>
      </c>
    </row>
    <row r="70" spans="1:10" ht="15.75">
      <c r="A70" s="6"/>
      <c r="B70" s="6"/>
      <c r="C70" s="6"/>
      <c r="D70" s="5"/>
      <c r="F70" s="7"/>
      <c r="G70" s="6"/>
      <c r="H70" s="5"/>
      <c r="I70" s="6"/>
      <c r="J70" s="58"/>
    </row>
    <row r="71" spans="1:10" ht="15.75">
      <c r="A71" s="6"/>
      <c r="B71" s="6"/>
      <c r="C71" s="6"/>
      <c r="D71" s="66">
        <f>SUM(D67:D70)</f>
        <v>-568</v>
      </c>
      <c r="F71" s="66">
        <f>SUM(F67:F70)</f>
        <v>-446</v>
      </c>
      <c r="G71" s="6"/>
      <c r="H71" s="66">
        <f>SUM(H67:H70)</f>
        <v>-17327</v>
      </c>
      <c r="I71" s="6"/>
      <c r="J71" s="66">
        <f>SUM(J67:J70)</f>
        <v>52226</v>
      </c>
    </row>
    <row r="72" spans="1:10" ht="15.75">
      <c r="A72" s="6"/>
      <c r="B72" s="6"/>
      <c r="C72" s="6"/>
      <c r="D72" s="66"/>
      <c r="F72" s="66"/>
      <c r="G72" s="6"/>
      <c r="H72" s="66"/>
      <c r="I72" s="6"/>
      <c r="J72" s="66"/>
    </row>
    <row r="73" spans="1:10" ht="15.75">
      <c r="A73" s="6"/>
      <c r="B73" s="6" t="s">
        <v>27</v>
      </c>
      <c r="C73" s="6" t="s">
        <v>108</v>
      </c>
      <c r="D73" s="38">
        <v>1508</v>
      </c>
      <c r="F73" s="64" t="s">
        <v>19</v>
      </c>
      <c r="G73" s="6"/>
      <c r="H73" s="38">
        <f>682+826</f>
        <v>1508</v>
      </c>
      <c r="I73" s="6"/>
      <c r="J73" s="64" t="s">
        <v>19</v>
      </c>
    </row>
    <row r="74" spans="1:10" ht="15.75">
      <c r="A74" s="6"/>
      <c r="B74" s="6"/>
      <c r="C74" s="6"/>
      <c r="D74" s="38"/>
      <c r="F74" s="30"/>
      <c r="G74" s="6"/>
      <c r="H74" s="38"/>
      <c r="I74" s="6"/>
      <c r="J74" s="63"/>
    </row>
    <row r="75" spans="1:10" ht="15.75">
      <c r="A75" s="6"/>
      <c r="B75" s="6"/>
      <c r="C75" s="6"/>
      <c r="D75" s="38"/>
      <c r="F75" s="30"/>
      <c r="G75" s="6"/>
      <c r="H75" s="38"/>
      <c r="I75" s="6"/>
      <c r="J75" s="63"/>
    </row>
    <row r="76" spans="1:10" ht="18.75" customHeight="1">
      <c r="A76" s="6"/>
      <c r="B76" s="37" t="s">
        <v>30</v>
      </c>
      <c r="C76" s="6" t="s">
        <v>109</v>
      </c>
      <c r="D76" s="8">
        <f>+D73+D71</f>
        <v>940</v>
      </c>
      <c r="F76" s="8">
        <f>SUM(F67:F70)</f>
        <v>-446</v>
      </c>
      <c r="G76" s="6"/>
      <c r="H76" s="8">
        <f>+H71+H73</f>
        <v>-15819</v>
      </c>
      <c r="I76" s="6"/>
      <c r="J76" s="8">
        <f>SUM(J67:J70)</f>
        <v>52226</v>
      </c>
    </row>
    <row r="77" spans="1:8" ht="15.75">
      <c r="A77" s="6"/>
      <c r="B77" s="6"/>
      <c r="C77" s="6" t="s">
        <v>73</v>
      </c>
      <c r="D77" s="8"/>
      <c r="H77" s="8"/>
    </row>
    <row r="78" spans="1:3" ht="15.75">
      <c r="A78" s="34"/>
      <c r="B78" s="6"/>
      <c r="C78" s="6"/>
    </row>
    <row r="79" spans="1:10" ht="15.75">
      <c r="A79" s="33"/>
      <c r="B79" s="37" t="s">
        <v>33</v>
      </c>
      <c r="C79" s="37" t="s">
        <v>31</v>
      </c>
      <c r="D79" s="26" t="s">
        <v>19</v>
      </c>
      <c r="F79" s="26" t="s">
        <v>19</v>
      </c>
      <c r="H79" s="26" t="s">
        <v>19</v>
      </c>
      <c r="J79" s="26" t="s">
        <v>19</v>
      </c>
    </row>
    <row r="80" spans="1:10" ht="15.75">
      <c r="A80" s="34"/>
      <c r="B80" s="37"/>
      <c r="C80" s="37" t="s">
        <v>32</v>
      </c>
      <c r="D80" s="22" t="s">
        <v>19</v>
      </c>
      <c r="F80" s="22" t="s">
        <v>19</v>
      </c>
      <c r="H80" s="22" t="s">
        <v>19</v>
      </c>
      <c r="J80" s="22" t="s">
        <v>19</v>
      </c>
    </row>
    <row r="81" spans="1:10" ht="15.75">
      <c r="A81" s="34"/>
      <c r="B81" s="37"/>
      <c r="C81" s="37" t="s">
        <v>68</v>
      </c>
      <c r="D81" s="22" t="s">
        <v>19</v>
      </c>
      <c r="F81" s="22" t="s">
        <v>19</v>
      </c>
      <c r="H81" s="22" t="s">
        <v>19</v>
      </c>
      <c r="J81" s="22" t="s">
        <v>19</v>
      </c>
    </row>
    <row r="82" spans="1:10" ht="15.75">
      <c r="A82" s="34"/>
      <c r="B82" s="6"/>
      <c r="C82" s="6" t="s">
        <v>67</v>
      </c>
      <c r="D82" s="17"/>
      <c r="F82" s="20"/>
      <c r="H82" s="17"/>
      <c r="J82" s="20"/>
    </row>
    <row r="83" spans="1:10" ht="15.75">
      <c r="A83" s="34"/>
      <c r="B83" s="6"/>
      <c r="C83" s="6"/>
      <c r="D83" s="18"/>
      <c r="F83" s="23"/>
      <c r="H83" s="18"/>
      <c r="J83" s="23"/>
    </row>
    <row r="84" spans="1:10" ht="15.75">
      <c r="A84" s="34"/>
      <c r="B84" s="6"/>
      <c r="C84" s="6"/>
      <c r="D84" s="29"/>
      <c r="F84" s="30"/>
      <c r="H84" s="29"/>
      <c r="J84" s="30"/>
    </row>
    <row r="85" spans="1:10" ht="15.75">
      <c r="A85" s="34"/>
      <c r="B85" s="37" t="s">
        <v>125</v>
      </c>
      <c r="C85" s="6" t="s">
        <v>110</v>
      </c>
      <c r="D85" s="8">
        <f>SUM(D76:D83)</f>
        <v>940</v>
      </c>
      <c r="F85" s="8">
        <f>SUM(F76:F83)</f>
        <v>-446</v>
      </c>
      <c r="H85" s="8">
        <f>SUM(H76:H83)</f>
        <v>-15819</v>
      </c>
      <c r="J85" s="8">
        <f>SUM(J76:J83)</f>
        <v>52226</v>
      </c>
    </row>
    <row r="86" spans="1:10" ht="15.75" customHeight="1">
      <c r="A86" s="34"/>
      <c r="B86" s="6"/>
      <c r="C86" s="6" t="s">
        <v>75</v>
      </c>
      <c r="F86" s="6"/>
      <c r="J86" s="6"/>
    </row>
    <row r="87" spans="1:10" ht="15.75" customHeight="1" thickBot="1">
      <c r="A87" s="34"/>
      <c r="B87" s="6"/>
      <c r="D87" s="10"/>
      <c r="F87" s="11"/>
      <c r="H87" s="10"/>
      <c r="J87" s="11"/>
    </row>
    <row r="88" spans="1:10" ht="12.75" customHeight="1" thickTop="1">
      <c r="A88" s="34"/>
      <c r="B88" s="6"/>
      <c r="C88" s="6"/>
      <c r="D88" s="29"/>
      <c r="F88" s="30"/>
      <c r="H88" s="29"/>
      <c r="J88" s="30"/>
    </row>
    <row r="89" spans="1:10" ht="15.75">
      <c r="A89" s="33" t="s">
        <v>34</v>
      </c>
      <c r="B89" s="37" t="s">
        <v>3</v>
      </c>
      <c r="C89" s="6" t="s">
        <v>111</v>
      </c>
      <c r="F89" s="6"/>
      <c r="J89" s="6"/>
    </row>
    <row r="90" spans="1:10" ht="15.75" customHeight="1">
      <c r="A90" s="34"/>
      <c r="B90" s="6"/>
      <c r="C90" s="6" t="s">
        <v>70</v>
      </c>
      <c r="F90" s="6"/>
      <c r="J90" s="6"/>
    </row>
    <row r="91" spans="1:10" ht="15.75" customHeight="1">
      <c r="A91" s="34"/>
      <c r="B91" s="6"/>
      <c r="C91" s="6" t="s">
        <v>69</v>
      </c>
      <c r="F91" s="6"/>
      <c r="J91" s="6"/>
    </row>
    <row r="92" spans="1:10" ht="12.75" customHeight="1">
      <c r="A92" s="34"/>
      <c r="B92" s="6"/>
      <c r="C92" s="6"/>
      <c r="F92" s="6"/>
      <c r="J92" s="6"/>
    </row>
    <row r="93" spans="1:10" ht="15.75" customHeight="1">
      <c r="A93" s="34"/>
      <c r="B93" s="6"/>
      <c r="C93" s="37" t="s">
        <v>92</v>
      </c>
      <c r="D93" s="12">
        <f>+D85/521802*100</f>
        <v>0.18014495919908316</v>
      </c>
      <c r="F93" s="12">
        <f>+F85/456350*100</f>
        <v>-0.09773200394434098</v>
      </c>
      <c r="H93" s="12">
        <f>H85/478701*100</f>
        <v>-3.3045679871151306</v>
      </c>
      <c r="J93" s="12">
        <f>+J85/455669*100</f>
        <v>11.461389736848458</v>
      </c>
    </row>
    <row r="94" spans="1:10" ht="15.75" customHeight="1">
      <c r="A94" s="34"/>
      <c r="B94" s="6"/>
      <c r="C94" s="6" t="s">
        <v>121</v>
      </c>
      <c r="D94" s="54"/>
      <c r="F94" s="12"/>
      <c r="H94" s="55"/>
      <c r="J94" s="12"/>
    </row>
    <row r="95" spans="1:10" ht="15.75" customHeight="1">
      <c r="A95" s="34"/>
      <c r="B95" s="6"/>
      <c r="C95" s="6" t="s">
        <v>79</v>
      </c>
      <c r="D95" s="6"/>
      <c r="F95" s="12"/>
      <c r="H95" s="6"/>
      <c r="J95" s="12"/>
    </row>
    <row r="96" spans="1:10" ht="15.75" customHeight="1">
      <c r="A96" s="34"/>
      <c r="B96" s="6"/>
      <c r="C96" s="6" t="s">
        <v>122</v>
      </c>
      <c r="D96" s="6"/>
      <c r="F96" s="12"/>
      <c r="H96" s="6"/>
      <c r="J96" s="12"/>
    </row>
    <row r="97" spans="1:10" ht="15.75" customHeight="1">
      <c r="A97" s="34"/>
      <c r="B97" s="6"/>
      <c r="C97" s="6" t="s">
        <v>80</v>
      </c>
      <c r="D97" s="6"/>
      <c r="F97" s="12"/>
      <c r="H97" s="6"/>
      <c r="J97" s="12"/>
    </row>
    <row r="98" spans="1:10" ht="15.75" customHeight="1">
      <c r="A98" s="34"/>
      <c r="B98" s="6"/>
      <c r="C98" s="6" t="s">
        <v>117</v>
      </c>
      <c r="D98" s="6"/>
      <c r="F98" s="12"/>
      <c r="H98" s="6"/>
      <c r="J98" s="12"/>
    </row>
    <row r="99" spans="1:3" ht="15.75" customHeight="1">
      <c r="A99" s="34"/>
      <c r="B99" s="6"/>
      <c r="C99" s="6" t="s">
        <v>93</v>
      </c>
    </row>
    <row r="100" spans="1:10" ht="15.75" customHeight="1">
      <c r="A100" s="34"/>
      <c r="B100" s="6"/>
      <c r="C100" s="6" t="s">
        <v>118</v>
      </c>
      <c r="D100" s="29"/>
      <c r="F100" s="29"/>
      <c r="H100" s="29"/>
      <c r="J100" s="30"/>
    </row>
    <row r="101" spans="1:10" ht="15.75" customHeight="1">
      <c r="A101" s="34"/>
      <c r="B101" s="6"/>
      <c r="C101" s="6" t="s">
        <v>94</v>
      </c>
      <c r="D101" s="29"/>
      <c r="F101" s="29"/>
      <c r="H101" s="29"/>
      <c r="J101" s="30"/>
    </row>
    <row r="102" spans="1:10" ht="15.75" customHeight="1">
      <c r="A102" s="34"/>
      <c r="B102" s="6"/>
      <c r="C102" s="6" t="s">
        <v>81</v>
      </c>
      <c r="D102" s="4"/>
      <c r="F102" s="4"/>
      <c r="H102" s="4"/>
      <c r="J102" s="7"/>
    </row>
    <row r="103" spans="1:10" ht="15.75" customHeight="1">
      <c r="A103" s="34"/>
      <c r="B103" s="6"/>
      <c r="C103" s="6"/>
      <c r="D103" s="29"/>
      <c r="F103" s="29"/>
      <c r="H103" s="29"/>
      <c r="J103" s="30"/>
    </row>
    <row r="104" spans="1:10" ht="15.75" customHeight="1">
      <c r="A104" s="34"/>
      <c r="B104" s="6"/>
      <c r="C104" s="37" t="s">
        <v>74</v>
      </c>
      <c r="D104" s="59">
        <f>D85/521802*100</f>
        <v>0.18014495919908316</v>
      </c>
      <c r="E104" s="60"/>
      <c r="F104" s="55">
        <f>F85/462146*100</f>
        <v>-0.09650629887524721</v>
      </c>
      <c r="G104" s="55"/>
      <c r="H104" s="59">
        <f>H85/478701*100</f>
        <v>-3.3045679871151306</v>
      </c>
      <c r="I104" s="55"/>
      <c r="J104" s="59">
        <f>J85/461503*100</f>
        <v>11.316502817966514</v>
      </c>
    </row>
    <row r="105" spans="1:10" ht="15.75" customHeight="1">
      <c r="A105" s="34"/>
      <c r="B105" s="6"/>
      <c r="C105" s="6" t="s">
        <v>123</v>
      </c>
      <c r="D105" s="55"/>
      <c r="F105" s="53"/>
      <c r="G105" s="6"/>
      <c r="H105" s="56"/>
      <c r="I105" s="6"/>
      <c r="J105" s="12"/>
    </row>
    <row r="106" spans="1:10" ht="15.75" customHeight="1">
      <c r="A106" s="34"/>
      <c r="B106" s="6"/>
      <c r="C106" s="6" t="s">
        <v>82</v>
      </c>
      <c r="D106" s="6"/>
      <c r="F106" s="6"/>
      <c r="G106" s="6"/>
      <c r="H106" s="6"/>
      <c r="I106" s="6"/>
      <c r="J106" s="12"/>
    </row>
    <row r="107" spans="1:10" ht="15.75" customHeight="1">
      <c r="A107" s="34"/>
      <c r="B107" s="6"/>
      <c r="C107" s="6" t="s">
        <v>124</v>
      </c>
      <c r="D107" s="6"/>
      <c r="F107" s="6"/>
      <c r="G107" s="6"/>
      <c r="H107" s="6"/>
      <c r="I107" s="6"/>
      <c r="J107" s="12"/>
    </row>
    <row r="108" spans="1:10" ht="15.75" customHeight="1">
      <c r="A108" s="34"/>
      <c r="B108" s="6"/>
      <c r="C108" s="6" t="s">
        <v>83</v>
      </c>
      <c r="D108" s="6"/>
      <c r="F108" s="6"/>
      <c r="G108" s="6"/>
      <c r="H108" s="6"/>
      <c r="I108" s="6"/>
      <c r="J108" s="12"/>
    </row>
    <row r="109" spans="1:3" ht="15.75" customHeight="1">
      <c r="A109" s="34"/>
      <c r="B109" s="6"/>
      <c r="C109" s="6" t="s">
        <v>119</v>
      </c>
    </row>
    <row r="110" spans="1:10" ht="15.75">
      <c r="A110" s="34"/>
      <c r="B110" s="6"/>
      <c r="C110" s="6" t="s">
        <v>93</v>
      </c>
      <c r="F110" s="6"/>
      <c r="G110" s="6"/>
      <c r="H110" s="6"/>
      <c r="I110" s="6"/>
      <c r="J110" s="6"/>
    </row>
    <row r="111" spans="1:10" ht="15.75">
      <c r="A111" s="34"/>
      <c r="B111" s="6"/>
      <c r="C111" s="6" t="s">
        <v>120</v>
      </c>
      <c r="F111" s="6"/>
      <c r="G111" s="6"/>
      <c r="H111" s="6"/>
      <c r="I111" s="6"/>
      <c r="J111" s="6"/>
    </row>
    <row r="112" spans="1:10" ht="15.75">
      <c r="A112" s="34"/>
      <c r="B112" s="6"/>
      <c r="C112" s="6" t="s">
        <v>94</v>
      </c>
      <c r="F112" s="6"/>
      <c r="G112" s="6"/>
      <c r="H112" s="6"/>
      <c r="I112" s="6"/>
      <c r="J112" s="6"/>
    </row>
    <row r="113" spans="1:10" ht="15.75">
      <c r="A113" s="34"/>
      <c r="B113" s="6"/>
      <c r="C113" s="6" t="s">
        <v>81</v>
      </c>
      <c r="D113" s="4"/>
      <c r="F113" s="7"/>
      <c r="G113" s="6"/>
      <c r="H113" s="7"/>
      <c r="I113" s="6"/>
      <c r="J113" s="7"/>
    </row>
    <row r="114" spans="1:10" ht="15.75">
      <c r="A114" s="34"/>
      <c r="B114" s="6"/>
      <c r="C114" s="6"/>
      <c r="F114" s="6"/>
      <c r="G114" s="6"/>
      <c r="H114" s="6"/>
      <c r="I114" s="6"/>
      <c r="J114" s="6"/>
    </row>
    <row r="115" spans="1:3" ht="15.75" customHeight="1">
      <c r="A115" s="34"/>
      <c r="B115" s="6"/>
      <c r="C115" s="6"/>
    </row>
    <row r="116" spans="2:3" ht="15.75" customHeight="1">
      <c r="B116" s="6"/>
      <c r="C116" s="6"/>
    </row>
    <row r="117" ht="15.75">
      <c r="C117" s="62"/>
    </row>
    <row r="121" spans="1:11" ht="12.75">
      <c r="A121" s="67" t="s">
        <v>89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30" ht="12.75">
      <c r="H130" s="1" t="s">
        <v>129</v>
      </c>
    </row>
  </sheetData>
  <mergeCells count="2">
    <mergeCell ref="A57:K57"/>
    <mergeCell ref="A121:K121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workbookViewId="0" topLeftCell="A26">
      <selection activeCell="E70" sqref="E70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1" ht="18.75">
      <c r="A1" s="35" t="s">
        <v>35</v>
      </c>
    </row>
    <row r="3" spans="5:7" ht="15" customHeight="1">
      <c r="E3" s="48" t="s">
        <v>36</v>
      </c>
      <c r="F3" s="34"/>
      <c r="G3" s="48" t="s">
        <v>38</v>
      </c>
    </row>
    <row r="4" spans="5:7" ht="15">
      <c r="E4" s="48" t="s">
        <v>37</v>
      </c>
      <c r="F4" s="34"/>
      <c r="G4" s="48" t="s">
        <v>39</v>
      </c>
    </row>
    <row r="5" spans="5:7" ht="15">
      <c r="E5" s="48" t="s">
        <v>9</v>
      </c>
      <c r="F5" s="34"/>
      <c r="G5" s="48" t="s">
        <v>40</v>
      </c>
    </row>
    <row r="6" spans="5:7" ht="15">
      <c r="E6" s="48" t="s">
        <v>7</v>
      </c>
      <c r="F6" s="34"/>
      <c r="G6" s="48" t="s">
        <v>41</v>
      </c>
    </row>
    <row r="7" spans="5:7" ht="15">
      <c r="E7" s="49" t="s">
        <v>116</v>
      </c>
      <c r="F7" s="34"/>
      <c r="G7" s="50" t="s">
        <v>85</v>
      </c>
    </row>
    <row r="8" spans="5:7" ht="15">
      <c r="E8" s="50" t="s">
        <v>6</v>
      </c>
      <c r="F8" s="34"/>
      <c r="G8" s="48" t="s">
        <v>6</v>
      </c>
    </row>
    <row r="10" spans="1:7" s="40" customFormat="1" ht="16.5">
      <c r="A10" s="39" t="s">
        <v>42</v>
      </c>
      <c r="B10" s="40" t="s">
        <v>112</v>
      </c>
      <c r="E10" s="41">
        <v>141221</v>
      </c>
      <c r="G10" s="41">
        <v>127755</v>
      </c>
    </row>
    <row r="11" spans="1:7" s="40" customFormat="1" ht="16.5">
      <c r="A11" s="65">
        <v>2</v>
      </c>
      <c r="B11" s="40" t="s">
        <v>113</v>
      </c>
      <c r="E11" s="41">
        <v>0</v>
      </c>
      <c r="G11" s="41">
        <v>0</v>
      </c>
    </row>
    <row r="12" spans="1:7" s="40" customFormat="1" ht="16.5">
      <c r="A12" s="65">
        <v>3</v>
      </c>
      <c r="B12" s="40" t="s">
        <v>43</v>
      </c>
      <c r="E12" s="57">
        <v>0</v>
      </c>
      <c r="G12" s="57">
        <v>2611</v>
      </c>
    </row>
    <row r="13" spans="1:7" s="40" customFormat="1" ht="16.5">
      <c r="A13" s="39" t="s">
        <v>45</v>
      </c>
      <c r="B13" s="40" t="s">
        <v>44</v>
      </c>
      <c r="E13" s="41">
        <f>4100+2000+1000+10+1793</f>
        <v>8903</v>
      </c>
      <c r="G13" s="41">
        <f>4903+1000</f>
        <v>5903</v>
      </c>
    </row>
    <row r="14" spans="1:7" s="40" customFormat="1" ht="16.5">
      <c r="A14" s="65">
        <v>5</v>
      </c>
      <c r="B14" s="40" t="s">
        <v>114</v>
      </c>
      <c r="E14" s="41">
        <f>53234+33647</f>
        <v>86881</v>
      </c>
      <c r="G14" s="41">
        <v>0</v>
      </c>
    </row>
    <row r="15" spans="1:7" s="40" customFormat="1" ht="16.5">
      <c r="A15" s="65">
        <v>6</v>
      </c>
      <c r="B15" s="40" t="s">
        <v>115</v>
      </c>
      <c r="E15" s="41">
        <v>0</v>
      </c>
      <c r="G15" s="41">
        <v>0</v>
      </c>
    </row>
    <row r="16" spans="5:7" s="40" customFormat="1" ht="16.5">
      <c r="E16" s="41"/>
      <c r="G16" s="41"/>
    </row>
    <row r="17" spans="1:7" s="40" customFormat="1" ht="16.5">
      <c r="A17" s="65">
        <v>7</v>
      </c>
      <c r="B17" s="40" t="s">
        <v>46</v>
      </c>
      <c r="E17" s="41"/>
      <c r="G17" s="41"/>
    </row>
    <row r="18" spans="1:7" s="40" customFormat="1" ht="16.5">
      <c r="A18" s="39"/>
      <c r="C18" s="40" t="s">
        <v>87</v>
      </c>
      <c r="E18" s="41">
        <v>27</v>
      </c>
      <c r="G18" s="41">
        <v>29</v>
      </c>
    </row>
    <row r="19" spans="3:7" s="40" customFormat="1" ht="21.75" customHeight="1">
      <c r="C19" s="40" t="s">
        <v>47</v>
      </c>
      <c r="E19" s="41">
        <v>199583</v>
      </c>
      <c r="G19" s="41">
        <v>113537</v>
      </c>
    </row>
    <row r="20" spans="3:7" s="40" customFormat="1" ht="16.5">
      <c r="C20" s="40" t="s">
        <v>64</v>
      </c>
      <c r="E20" s="41">
        <v>36102</v>
      </c>
      <c r="G20" s="41">
        <v>21136</v>
      </c>
    </row>
    <row r="21" spans="3:7" s="40" customFormat="1" ht="16.5">
      <c r="C21" s="40" t="s">
        <v>65</v>
      </c>
      <c r="E21" s="41">
        <v>14406</v>
      </c>
      <c r="G21" s="41">
        <v>7687</v>
      </c>
    </row>
    <row r="22" spans="3:7" s="40" customFormat="1" ht="16.5">
      <c r="C22" s="40" t="s">
        <v>48</v>
      </c>
      <c r="E22" s="41">
        <v>52733</v>
      </c>
      <c r="G22" s="41">
        <f>50426+300+1292</f>
        <v>52018</v>
      </c>
    </row>
    <row r="23" spans="3:7" s="40" customFormat="1" ht="16.5">
      <c r="C23" s="40" t="s">
        <v>49</v>
      </c>
      <c r="E23" s="41">
        <v>444926</v>
      </c>
      <c r="G23" s="41">
        <v>426458</v>
      </c>
    </row>
    <row r="24" spans="3:7" s="40" customFormat="1" ht="16.5">
      <c r="C24" s="40" t="s">
        <v>77</v>
      </c>
      <c r="E24" s="41">
        <v>27981</v>
      </c>
      <c r="G24" s="41">
        <v>29786</v>
      </c>
    </row>
    <row r="25" spans="5:7" s="40" customFormat="1" ht="24" customHeight="1">
      <c r="E25" s="42">
        <f>SUM(E18:E24)</f>
        <v>775758</v>
      </c>
      <c r="G25" s="42">
        <f>SUM(G18:G24)</f>
        <v>650651</v>
      </c>
    </row>
    <row r="26" spans="1:7" s="40" customFormat="1" ht="16.5">
      <c r="A26" s="65">
        <v>8</v>
      </c>
      <c r="B26" s="40" t="s">
        <v>50</v>
      </c>
      <c r="E26" s="41"/>
      <c r="G26" s="41"/>
    </row>
    <row r="27" spans="3:7" s="40" customFormat="1" ht="21.75" customHeight="1">
      <c r="C27" s="40" t="s">
        <v>51</v>
      </c>
      <c r="E27" s="41">
        <v>79877</v>
      </c>
      <c r="G27" s="41">
        <v>35670</v>
      </c>
    </row>
    <row r="28" spans="3:7" s="40" customFormat="1" ht="16.5">
      <c r="C28" s="40" t="s">
        <v>52</v>
      </c>
      <c r="E28" s="41">
        <f>24034+991</f>
        <v>25025</v>
      </c>
      <c r="G28" s="41">
        <v>32503</v>
      </c>
    </row>
    <row r="29" spans="3:7" s="40" customFormat="1" ht="16.5">
      <c r="C29" s="40" t="s">
        <v>86</v>
      </c>
      <c r="E29" s="41">
        <v>43</v>
      </c>
      <c r="G29" s="41">
        <v>14</v>
      </c>
    </row>
    <row r="30" spans="3:7" s="40" customFormat="1" ht="16.5">
      <c r="C30" s="40" t="s">
        <v>53</v>
      </c>
      <c r="E30" s="41">
        <v>105930</v>
      </c>
      <c r="G30" s="41">
        <v>75556</v>
      </c>
    </row>
    <row r="31" spans="3:7" s="40" customFormat="1" ht="16.5">
      <c r="C31" s="40" t="s">
        <v>54</v>
      </c>
      <c r="E31" s="41">
        <v>10682</v>
      </c>
      <c r="G31" s="41">
        <f>28025-11232</f>
        <v>16793</v>
      </c>
    </row>
    <row r="32" spans="3:7" s="40" customFormat="1" ht="16.5">
      <c r="C32" s="40" t="s">
        <v>78</v>
      </c>
      <c r="E32" s="41">
        <v>173</v>
      </c>
      <c r="G32" s="41">
        <v>26311</v>
      </c>
    </row>
    <row r="33" spans="5:7" s="40" customFormat="1" ht="24" customHeight="1">
      <c r="E33" s="42">
        <f>SUM(E27:E32)</f>
        <v>221730</v>
      </c>
      <c r="G33" s="42">
        <f>SUM(G27:G32)</f>
        <v>186847</v>
      </c>
    </row>
    <row r="34" spans="5:7" s="40" customFormat="1" ht="8.25" customHeight="1">
      <c r="E34" s="41"/>
      <c r="G34" s="41"/>
    </row>
    <row r="35" spans="1:7" s="40" customFormat="1" ht="16.5">
      <c r="A35" s="65">
        <v>9</v>
      </c>
      <c r="B35" s="40" t="s">
        <v>55</v>
      </c>
      <c r="E35" s="41">
        <f>+E25-E33</f>
        <v>554028</v>
      </c>
      <c r="G35" s="41">
        <f>+G25-G33</f>
        <v>463804</v>
      </c>
    </row>
    <row r="36" spans="1:7" s="40" customFormat="1" ht="9" customHeight="1">
      <c r="A36" s="39"/>
      <c r="E36" s="44"/>
      <c r="G36" s="44"/>
    </row>
    <row r="37" spans="1:7" s="40" customFormat="1" ht="9" customHeight="1">
      <c r="A37" s="39"/>
      <c r="E37" s="41"/>
      <c r="G37" s="41"/>
    </row>
    <row r="38" spans="5:7" s="40" customFormat="1" ht="16.5">
      <c r="E38" s="41">
        <f>+E35+E14+E13+E10</f>
        <v>791033</v>
      </c>
      <c r="G38" s="41">
        <f>+G35+G13+G12+G10</f>
        <v>600073</v>
      </c>
    </row>
    <row r="39" spans="5:7" s="40" customFormat="1" ht="8.25" customHeight="1" thickBot="1">
      <c r="E39" s="45"/>
      <c r="G39" s="45"/>
    </row>
    <row r="40" spans="1:7" s="40" customFormat="1" ht="17.25" thickTop="1">
      <c r="A40" s="39"/>
      <c r="E40" s="41"/>
      <c r="G40" s="41"/>
    </row>
    <row r="41" spans="1:7" s="40" customFormat="1" ht="16.5">
      <c r="A41" s="65">
        <v>10</v>
      </c>
      <c r="B41" s="40" t="s">
        <v>126</v>
      </c>
      <c r="E41" s="41"/>
      <c r="G41" s="41"/>
    </row>
    <row r="42" spans="2:7" s="40" customFormat="1" ht="16.5" customHeight="1">
      <c r="B42" s="40" t="s">
        <v>57</v>
      </c>
      <c r="E42" s="41">
        <v>610146</v>
      </c>
      <c r="G42" s="41">
        <v>456793</v>
      </c>
    </row>
    <row r="43" spans="2:7" s="40" customFormat="1" ht="16.5">
      <c r="B43" s="40" t="s">
        <v>58</v>
      </c>
      <c r="E43" s="41"/>
      <c r="G43" s="41"/>
    </row>
    <row r="44" spans="3:7" s="40" customFormat="1" ht="16.5">
      <c r="C44" s="40" t="s">
        <v>59</v>
      </c>
      <c r="E44" s="41">
        <v>219</v>
      </c>
      <c r="G44" s="41">
        <v>63</v>
      </c>
    </row>
    <row r="45" spans="3:7" s="40" customFormat="1" ht="16.5">
      <c r="C45" s="40" t="s">
        <v>84</v>
      </c>
      <c r="E45" s="41">
        <v>20000</v>
      </c>
      <c r="G45" s="41">
        <v>20000</v>
      </c>
    </row>
    <row r="46" spans="3:7" s="40" customFormat="1" ht="16.5">
      <c r="C46" s="40" t="s">
        <v>127</v>
      </c>
      <c r="E46" s="41">
        <v>33647</v>
      </c>
      <c r="G46" s="41">
        <v>0</v>
      </c>
    </row>
    <row r="47" spans="3:7" s="40" customFormat="1" ht="16.5">
      <c r="C47" s="40" t="s">
        <v>60</v>
      </c>
      <c r="E47" s="41">
        <f>122716-991</f>
        <v>121725</v>
      </c>
      <c r="G47" s="41">
        <f>131216+300+11232+1292-26311</f>
        <v>117729</v>
      </c>
    </row>
    <row r="48" spans="5:7" s="40" customFormat="1" ht="9" customHeight="1">
      <c r="E48" s="44"/>
      <c r="G48" s="44"/>
    </row>
    <row r="49" spans="2:7" s="40" customFormat="1" ht="18.75" customHeight="1">
      <c r="B49" s="40" t="s">
        <v>56</v>
      </c>
      <c r="E49" s="41">
        <f>SUM(E42:E47)</f>
        <v>785737</v>
      </c>
      <c r="G49" s="41">
        <f>SUM(G42:G47)</f>
        <v>594585</v>
      </c>
    </row>
    <row r="50" spans="5:7" s="40" customFormat="1" ht="16.5">
      <c r="E50" s="41"/>
      <c r="G50" s="41"/>
    </row>
    <row r="51" spans="1:7" s="40" customFormat="1" ht="16.5">
      <c r="A51" s="65">
        <v>11</v>
      </c>
      <c r="B51" s="40" t="s">
        <v>61</v>
      </c>
      <c r="E51" s="41">
        <v>1986</v>
      </c>
      <c r="G51" s="41">
        <v>1984</v>
      </c>
    </row>
    <row r="52" spans="1:7" s="40" customFormat="1" ht="16.5">
      <c r="A52" s="39"/>
      <c r="B52" s="40" t="s">
        <v>86</v>
      </c>
      <c r="E52" s="41">
        <v>46</v>
      </c>
      <c r="G52" s="41">
        <v>58</v>
      </c>
    </row>
    <row r="53" spans="1:7" s="40" customFormat="1" ht="16.5">
      <c r="A53" s="65">
        <v>12</v>
      </c>
      <c r="B53" s="40" t="s">
        <v>62</v>
      </c>
      <c r="E53" s="41">
        <v>1350</v>
      </c>
      <c r="G53" s="41">
        <v>1350</v>
      </c>
    </row>
    <row r="54" spans="1:7" s="40" customFormat="1" ht="16.5">
      <c r="A54" s="65">
        <v>13</v>
      </c>
      <c r="B54" s="40" t="s">
        <v>63</v>
      </c>
      <c r="E54" s="41">
        <v>1914</v>
      </c>
      <c r="G54" s="41">
        <v>2096</v>
      </c>
    </row>
    <row r="55" spans="5:7" s="40" customFormat="1" ht="23.25" customHeight="1" thickBot="1">
      <c r="E55" s="46">
        <f>SUM(E49:E54)</f>
        <v>791033</v>
      </c>
      <c r="G55" s="46">
        <f>SUM(G49:G54)</f>
        <v>600073</v>
      </c>
    </row>
    <row r="56" spans="5:7" s="40" customFormat="1" ht="8.25" customHeight="1" thickTop="1">
      <c r="E56" s="41"/>
      <c r="G56" s="41"/>
    </row>
    <row r="57" spans="1:7" s="40" customFormat="1" ht="16.5">
      <c r="A57" s="65">
        <v>14</v>
      </c>
      <c r="B57" s="40" t="s">
        <v>66</v>
      </c>
      <c r="E57" s="47">
        <f>+(E49-E14)/E42*100</f>
        <v>114.53914309034232</v>
      </c>
      <c r="G57" s="47">
        <f>(G49-G15)/G42*100</f>
        <v>130.16508571716292</v>
      </c>
    </row>
    <row r="58" spans="5:7" s="40" customFormat="1" ht="9" customHeight="1">
      <c r="E58" s="44"/>
      <c r="G58" s="44"/>
    </row>
    <row r="59" spans="5:7" s="40" customFormat="1" ht="9" customHeight="1">
      <c r="E59" s="43"/>
      <c r="G59" s="43"/>
    </row>
    <row r="60" spans="5:7" s="40" customFormat="1" ht="6" customHeight="1">
      <c r="E60" s="43"/>
      <c r="G60" s="43"/>
    </row>
    <row r="61" spans="5:7" s="40" customFormat="1" ht="6" customHeight="1">
      <c r="E61" s="43"/>
      <c r="G61" s="43"/>
    </row>
    <row r="62" spans="1:7" ht="9" customHeight="1">
      <c r="A62" s="14"/>
      <c r="B62" s="14"/>
      <c r="C62" s="14"/>
      <c r="D62" s="14"/>
      <c r="E62" s="15"/>
      <c r="G62" s="15"/>
    </row>
    <row r="63" spans="1:7" ht="23.25" customHeight="1">
      <c r="A63" s="67" t="s">
        <v>90</v>
      </c>
      <c r="B63" s="67"/>
      <c r="C63" s="67"/>
      <c r="D63" s="67"/>
      <c r="E63" s="67"/>
      <c r="F63" s="67"/>
      <c r="G63" s="67"/>
    </row>
    <row r="64" spans="1:4" ht="15">
      <c r="A64" s="36"/>
      <c r="B64" s="36"/>
      <c r="C64" s="36"/>
      <c r="D64" s="36"/>
    </row>
    <row r="65" spans="1:4" ht="15">
      <c r="A65" s="36"/>
      <c r="B65" s="36"/>
      <c r="C65" s="36"/>
      <c r="D65" s="36"/>
    </row>
  </sheetData>
  <mergeCells count="1">
    <mergeCell ref="A63:G63"/>
  </mergeCells>
  <printOptions horizontalCentered="1"/>
  <pageMargins left="0.85" right="0.62" top="0.51" bottom="0.04" header="0.5" footer="0"/>
  <pageSetup horizontalDpi="600" verticalDpi="600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2001-10-17T01:42:59Z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